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'doc1'!$A$1:$G$78</definedName>
  </definedNames>
  <calcPr fullCalcOnLoad="1"/>
</workbook>
</file>

<file path=xl/sharedStrings.xml><?xml version="1.0" encoding="utf-8"?>
<sst xmlns="http://schemas.openxmlformats.org/spreadsheetml/2006/main" count="143" uniqueCount="111">
  <si>
    <t>Dział</t>
  </si>
  <si>
    <t>Rozdział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</si>
  <si>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</si>
  <si>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</si>
  <si>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</si>
  <si>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</si>
  <si>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</si>
  <si>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</si>
  <si>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</si>
  <si>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600</t>
  </si>
  <si>
    <t>Transport i łączność</t>
  </si>
  <si>
    <t>60016</t>
  </si>
  <si>
    <t>Drogi publiczne gminne</t>
  </si>
  <si>
    <t>6060</t>
  </si>
  <si>
    <t>Wydatki na zakupy inwestycyjne jednostek budżetowych</t>
  </si>
  <si>
    <t>801</t>
  </si>
  <si>
    <t>Oświata i wychowanie</t>
  </si>
  <si>
    <t>80104</t>
  </si>
  <si>
    <t>921</t>
  </si>
  <si>
    <t>Kultura i ochrona dziedzictwa narodowego</t>
  </si>
  <si>
    <t>92109</t>
  </si>
  <si>
    <t>Domy i ośrodki kultury, świetlice i kluby</t>
  </si>
  <si>
    <t>§</t>
  </si>
  <si>
    <t>w złotych</t>
  </si>
  <si>
    <t>1</t>
  </si>
  <si>
    <t>2</t>
  </si>
  <si>
    <t>3</t>
  </si>
  <si>
    <t>4</t>
  </si>
  <si>
    <t>5</t>
  </si>
  <si>
    <t>6</t>
  </si>
  <si>
    <t>razem</t>
  </si>
  <si>
    <t>7</t>
  </si>
  <si>
    <t>851</t>
  </si>
  <si>
    <t>6300</t>
  </si>
  <si>
    <t>85141</t>
  </si>
  <si>
    <t>Ratownictwo medyczne</t>
  </si>
  <si>
    <t>8</t>
  </si>
  <si>
    <t>Pozostała działalność</t>
  </si>
  <si>
    <t>9</t>
  </si>
  <si>
    <t>WYDATKI  MAJĄTKOWE  na 2017 r.</t>
  </si>
  <si>
    <t>Przedszkola</t>
  </si>
  <si>
    <t xml:space="preserve">Ochrona zdrowia </t>
  </si>
  <si>
    <t xml:space="preserve">Dotacja celowa na pomoc finansową udzielaną między jednostkami samorządu terytorialnego na dofinansowanie własnych zadań inwestycyjnych i zakupów inwestycyjnych </t>
  </si>
  <si>
    <t>85195</t>
  </si>
  <si>
    <t>900</t>
  </si>
  <si>
    <t>90002</t>
  </si>
  <si>
    <t>90095</t>
  </si>
  <si>
    <t>Gospodarka komunalna i ochrona środowiska</t>
  </si>
  <si>
    <t>Gospodarka odpadami</t>
  </si>
  <si>
    <t>Budowa gminnej oczyszczalni ścieków</t>
  </si>
  <si>
    <t>Przebudowa sieci wodociągowej w m. Gola</t>
  </si>
  <si>
    <t>10</t>
  </si>
  <si>
    <t>11</t>
  </si>
  <si>
    <t>12</t>
  </si>
  <si>
    <t xml:space="preserve">Budowa targowiska w Jaraczewie </t>
  </si>
  <si>
    <t>13</t>
  </si>
  <si>
    <t>Przebudowa drogi w m. Niedźwiady (do pos. Nr 5) [tłuczniowa - 200m*4m]</t>
  </si>
  <si>
    <t>Przebudowa drogi w Cerekwicy St. (pod las) [bitumiczna - 750m*3,6m] (planowane dofinansowanie z FOGR)</t>
  </si>
  <si>
    <t>Przebudowa ul. Okrężna w Noskowie [bitumiczna - 300m*3,2m]</t>
  </si>
  <si>
    <t>Przebudowa drogi w w. Suchorzewko [bitumiczna - 150m*5/3,5m]</t>
  </si>
  <si>
    <t>Przebudowa drogi w m. Parzęczew [bitumiczna - 500m*5,5m]</t>
  </si>
  <si>
    <t>Wykonanie chodnika na ul. Gostyńskiej (od posesji nr 33 do nr 47) [200m*1,5m]</t>
  </si>
  <si>
    <t>Przebudowa chodnika na ul. 1 Maja w Jaraczewie [100m*1,5m]</t>
  </si>
  <si>
    <t>Wykonanie chodnika na ul. Szkolnej w Noskowie od pos. 45 do 61A [300m*1,5m]</t>
  </si>
  <si>
    <t>Budowa chodnika w miejscowości Parzęczew do świetlicy w kierunku przystanku autobusowego [80m*1,5m]</t>
  </si>
  <si>
    <t>Przebudowa drogi w m. Jaraczewo (od ul. Jarocińskiej przy pos. nr 50) [bitumiczna - 10m*4m]</t>
  </si>
  <si>
    <t xml:space="preserve">Dotacja celowa na pomoc finansową udzielaną między jednostkami samorzadu terytorialnego na dofinansowanie własnych zadań inwestycyjnych i zakupów inwestycyjnych </t>
  </si>
  <si>
    <t>Pomoc finansowa dla Powiatu Jarocińskiego na zadanie pn. Budowa ścieżki rowerowej Jaraczewo - Gola</t>
  </si>
  <si>
    <t>Budowa bazy Śmigłowcowej Służby Ratownictwa Medycznego (HEMS)</t>
  </si>
  <si>
    <t>60014</t>
  </si>
  <si>
    <t>Drogi publiczne powiatowe</t>
  </si>
  <si>
    <t>Budowa Punktu Selektywnego Zbiórki Odpadów Komunalnych w Jaraczewie</t>
  </si>
  <si>
    <t>Rozbudowa z przebudową i nadbudową budynku Gminnego Ośrodka Kultury w Jaraczewie- etap I</t>
  </si>
  <si>
    <t>Budowa kanalizacji sanitarnej w m. Nosków wraz z przyłaczeniem do istniejącej infrastruktury Góra-Brzostów</t>
  </si>
  <si>
    <t>Zakup wiat przystankowych do m. Brzostów i Parzęczew</t>
  </si>
  <si>
    <t>Zagospodarowanie wokół świetlicy wiejskiej w Górze</t>
  </si>
  <si>
    <t>Zagospodarowanie terenu przy świetlicy w Panience</t>
  </si>
  <si>
    <t>14</t>
  </si>
  <si>
    <t>Przebudowa ul. Kaliskiej w Jaraczewie(tłuczniowa- 315 mb x4m)</t>
  </si>
  <si>
    <t>90015</t>
  </si>
  <si>
    <t>Oświetlenie ulic, placów i dróg</t>
  </si>
  <si>
    <t>Rozbudowa oświetlenia ulicznego na terenie gminy Jaraczewo</t>
  </si>
  <si>
    <t xml:space="preserve"> </t>
  </si>
  <si>
    <t>854</t>
  </si>
  <si>
    <t>85495</t>
  </si>
  <si>
    <t>Edukacyjna opieka wychowawcza</t>
  </si>
  <si>
    <t xml:space="preserve">Budowa budynku Przedszkola Publicznego w Jaraczewie </t>
  </si>
  <si>
    <t xml:space="preserve">Remont Ośrodka Zdrowia w Rusku </t>
  </si>
  <si>
    <t>Rekultywacja składowiska odpadów w Goli</t>
  </si>
  <si>
    <t>750</t>
  </si>
  <si>
    <t>75023</t>
  </si>
  <si>
    <t xml:space="preserve">Administracja Publiczna </t>
  </si>
  <si>
    <t xml:space="preserve">Urząd gminy </t>
  </si>
  <si>
    <t xml:space="preserve">Zakup sprzętu komputerowego </t>
  </si>
  <si>
    <t>Przebudowa drogi Panienka -Mec [bitumiczna -700m*3m] (dofinansowanie z FOGR- 60 000,00 zł)</t>
  </si>
  <si>
    <t>Budowa budynku świetlicy oraz stołówki przy Szkole Podstawowej w Jaraczewie</t>
  </si>
  <si>
    <t>90005</t>
  </si>
  <si>
    <t>Poprawa jakości powietrza poprzez zwiększenie udziału OZE w wytwarzaniu energii na terenie Gminy Jaraczewo</t>
  </si>
  <si>
    <t>Ochrona powietrza atmosferycznego i klimatu</t>
  </si>
  <si>
    <t>754</t>
  </si>
  <si>
    <t>75412</t>
  </si>
  <si>
    <t xml:space="preserve">Zakup wozu strażackiego </t>
  </si>
  <si>
    <t xml:space="preserve">Bezpieczeństwo publiczne i ochrona przeciwpożarowa </t>
  </si>
  <si>
    <t xml:space="preserve">Ochotnicze straże pożarne </t>
  </si>
  <si>
    <t>6230</t>
  </si>
  <si>
    <t>Załącznik nr 4</t>
  </si>
  <si>
    <t>wykonanie na 30 czerwca 2017 r.</t>
  </si>
  <si>
    <t>plan</t>
  </si>
  <si>
    <t>wyk. na 30.06.2017r</t>
  </si>
  <si>
    <t>Przebudowa drogi Poręba - Cerekwica [bitumiczna -820m*3,5m] (dofinansowanie z FOGR )</t>
  </si>
  <si>
    <t>Przebudowa drogi Poręba - Cerekwica (Juszczyk) [bitumiczna - 500m*4m] (dofinansowanie z FOGR)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</si>
</sst>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i/>
      <sz val="8.25"/>
      <color indexed="8"/>
      <name val="Arial"/>
      <family val="2"/>
    </font>
    <font>
      <u val="single"/>
      <sz val="8.25"/>
      <color indexed="8"/>
      <name val="Arial"/>
      <family val="0"/>
    </font>
    <font>
      <b/>
      <u val="single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.25"/>
      <name val="Arial"/>
      <family val="0"/>
    </font>
    <font>
      <sz val="12"/>
      <name val="Arial"/>
      <family val="0"/>
    </font>
    <font>
      <i/>
      <sz val="8.25"/>
      <name val="Arial"/>
      <family val="0"/>
    </font>
    <font>
      <b/>
      <sz val="8.25"/>
      <name val="Arial"/>
      <family val="0"/>
    </font>
    <font>
      <sz val="10"/>
      <name val="Arial"/>
      <family val="0"/>
    </font>
    <font>
      <u val="single"/>
      <sz val="8.25"/>
      <name val="Arial"/>
      <family val="0"/>
    </font>
    <font>
      <b/>
      <u val="single"/>
      <sz val="9"/>
      <name val="Arial"/>
      <family val="0"/>
    </font>
    <font>
      <b/>
      <sz val="9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14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4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6" fillId="17" borderId="0" applyNumberFormat="0" applyBorder="0" applyAlignment="0" applyProtection="0"/>
  </cellStyleXfs>
  <cellXfs count="9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27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30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33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7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19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7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3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2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22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2" borderId="10" xfId="0" applyNumberFormat="1" applyFont="1" applyFill="1" applyBorder="1" applyAlignment="1" applyProtection="1">
      <alignment horizontal="left" vertical="center" wrapText="1"/>
      <protection locked="0"/>
    </xf>
    <xf numFmtId="4" fontId="27" fillId="22" borderId="10" xfId="0" applyNumberFormat="1" applyFont="1" applyFill="1" applyBorder="1" applyAlignment="1" applyProtection="1">
      <alignment horizontal="right" vertical="center" wrapText="1"/>
      <protection locked="0"/>
    </xf>
    <xf numFmtId="49" fontId="27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2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28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9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22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2" borderId="10" xfId="0" applyNumberFormat="1" applyFont="1" applyFill="1" applyBorder="1" applyAlignment="1" applyProtection="1">
      <alignment horizontal="left" vertical="center" wrapText="1"/>
      <protection locked="0"/>
    </xf>
    <xf numFmtId="4" fontId="27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49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27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34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1" fillId="20" borderId="0" xfId="0" applyNumberFormat="1" applyFont="1" applyFill="1" applyBorder="1" applyAlignment="1" applyProtection="1">
      <alignment horizontal="right" vertical="top" wrapText="1"/>
      <protection locked="0"/>
    </xf>
    <xf numFmtId="49" fontId="1" fillId="20" borderId="0" xfId="0" applyNumberFormat="1" applyFont="1" applyFill="1" applyBorder="1" applyAlignment="1" applyProtection="1">
      <alignment horizontal="right" vertical="top" wrapText="1"/>
      <protection locked="0"/>
    </xf>
    <xf numFmtId="49" fontId="2" fillId="2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0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selection activeCell="G37" sqref="G37"/>
    </sheetView>
  </sheetViews>
  <sheetFormatPr defaultColWidth="9.33203125" defaultRowHeight="12.75"/>
  <cols>
    <col min="1" max="1" width="2.5" style="0" customWidth="1"/>
    <col min="2" max="2" width="8.33203125" style="0" customWidth="1"/>
    <col min="3" max="3" width="11.5" style="0" customWidth="1"/>
    <col min="4" max="4" width="10.16015625" style="0" customWidth="1"/>
    <col min="5" max="5" width="48.66015625" style="0" customWidth="1"/>
    <col min="6" max="6" width="24.66015625" style="0" customWidth="1"/>
    <col min="7" max="7" width="17.16015625" style="0" customWidth="1"/>
    <col min="8" max="8" width="14.83203125" style="0" customWidth="1"/>
  </cols>
  <sheetData>
    <row r="1" spans="1:8" ht="14.25" customHeight="1">
      <c r="A1" s="83" t="s">
        <v>105</v>
      </c>
      <c r="B1" s="83"/>
      <c r="C1" s="83"/>
      <c r="D1" s="83"/>
      <c r="E1" s="83"/>
      <c r="F1" s="83"/>
      <c r="G1" s="83"/>
      <c r="H1" s="1"/>
    </row>
    <row r="2" spans="1:8" ht="13.5" customHeight="1">
      <c r="A2" s="1"/>
      <c r="B2" s="1"/>
      <c r="C2" s="1"/>
      <c r="D2" s="1"/>
      <c r="G2" s="3"/>
      <c r="H2" s="3"/>
    </row>
    <row r="3" spans="1:8" ht="18" customHeight="1">
      <c r="A3" s="1"/>
      <c r="B3" s="1"/>
      <c r="C3" s="1"/>
      <c r="D3" s="1"/>
      <c r="E3" s="2" t="s">
        <v>39</v>
      </c>
      <c r="F3" s="2"/>
      <c r="G3" s="3"/>
      <c r="H3" s="3"/>
    </row>
    <row r="4" spans="1:8" ht="18" customHeight="1">
      <c r="A4" s="1"/>
      <c r="B4" s="1"/>
      <c r="C4" s="1"/>
      <c r="D4" s="1"/>
      <c r="E4" s="2" t="s">
        <v>106</v>
      </c>
      <c r="F4" s="2"/>
      <c r="G4" s="3"/>
      <c r="H4" s="3"/>
    </row>
    <row r="5" spans="2:8" ht="12" customHeight="1">
      <c r="B5" s="84" t="s">
        <v>23</v>
      </c>
      <c r="C5" s="84"/>
      <c r="D5" s="84"/>
      <c r="E5" s="84"/>
      <c r="F5" s="85"/>
      <c r="G5" s="85"/>
      <c r="H5" s="7"/>
    </row>
    <row r="6" spans="2:8" ht="24" customHeight="1">
      <c r="B6" s="36" t="s">
        <v>0</v>
      </c>
      <c r="C6" s="36" t="s">
        <v>1</v>
      </c>
      <c r="D6" s="36" t="s">
        <v>22</v>
      </c>
      <c r="E6" s="36" t="s">
        <v>2</v>
      </c>
      <c r="F6" s="36" t="s">
        <v>107</v>
      </c>
      <c r="G6" s="81" t="s">
        <v>108</v>
      </c>
      <c r="H6" s="8"/>
    </row>
    <row r="7" spans="2:8" ht="16.5" customHeight="1">
      <c r="B7" s="37" t="s">
        <v>3</v>
      </c>
      <c r="C7" s="37"/>
      <c r="D7" s="37"/>
      <c r="E7" s="38" t="s">
        <v>4</v>
      </c>
      <c r="F7" s="39">
        <f>(F8)</f>
        <v>1943000</v>
      </c>
      <c r="G7" s="39">
        <f>SUM(G8)</f>
        <v>3319.29</v>
      </c>
      <c r="H7" s="9"/>
    </row>
    <row r="8" spans="2:8" ht="27.75" customHeight="1">
      <c r="B8" s="40"/>
      <c r="C8" s="41" t="s">
        <v>5</v>
      </c>
      <c r="D8" s="42"/>
      <c r="E8" s="43" t="s">
        <v>6</v>
      </c>
      <c r="F8" s="44">
        <f>F9</f>
        <v>1943000</v>
      </c>
      <c r="G8" s="44">
        <f>SUM(G9:G12)</f>
        <v>3319.29</v>
      </c>
      <c r="H8" s="4"/>
    </row>
    <row r="9" spans="2:8" ht="18" customHeight="1">
      <c r="B9" s="21"/>
      <c r="C9" s="21"/>
      <c r="D9" s="45" t="s">
        <v>7</v>
      </c>
      <c r="E9" s="46" t="s">
        <v>8</v>
      </c>
      <c r="F9" s="47">
        <f>SUM(F10:F12)</f>
        <v>1943000</v>
      </c>
      <c r="G9" s="47"/>
      <c r="H9" s="10"/>
    </row>
    <row r="10" spans="2:8" ht="18" customHeight="1">
      <c r="B10" s="21"/>
      <c r="C10" s="21"/>
      <c r="D10" s="21" t="s">
        <v>24</v>
      </c>
      <c r="E10" s="34" t="s">
        <v>49</v>
      </c>
      <c r="F10" s="82">
        <v>150000</v>
      </c>
      <c r="G10" s="82">
        <v>2212.29</v>
      </c>
      <c r="H10" s="10"/>
    </row>
    <row r="11" spans="2:8" ht="32.25" customHeight="1">
      <c r="B11" s="21"/>
      <c r="C11" s="21"/>
      <c r="D11" s="21" t="s">
        <v>25</v>
      </c>
      <c r="E11" s="34" t="s">
        <v>73</v>
      </c>
      <c r="F11" s="82">
        <f>1500000-37000-170000</f>
        <v>1293000</v>
      </c>
      <c r="G11" s="82">
        <v>1107</v>
      </c>
      <c r="H11" s="10"/>
    </row>
    <row r="12" spans="2:8" ht="18" customHeight="1">
      <c r="B12" s="21"/>
      <c r="C12" s="21"/>
      <c r="D12" s="48" t="s">
        <v>26</v>
      </c>
      <c r="E12" s="49" t="s">
        <v>50</v>
      </c>
      <c r="F12" s="50">
        <f>330000+170000</f>
        <v>500000</v>
      </c>
      <c r="G12" s="50">
        <v>0</v>
      </c>
      <c r="H12" s="6"/>
    </row>
    <row r="13" spans="2:8" ht="16.5" customHeight="1">
      <c r="B13" s="37" t="s">
        <v>9</v>
      </c>
      <c r="C13" s="37"/>
      <c r="D13" s="37"/>
      <c r="E13" s="38" t="s">
        <v>10</v>
      </c>
      <c r="F13" s="39">
        <f>SUM(F14,F17)</f>
        <v>1067650</v>
      </c>
      <c r="G13" s="39">
        <f>SUM(G14,G17)</f>
        <v>65856.65</v>
      </c>
      <c r="H13" s="9"/>
    </row>
    <row r="14" spans="2:8" ht="16.5" customHeight="1">
      <c r="B14" s="51"/>
      <c r="C14" s="52" t="s">
        <v>69</v>
      </c>
      <c r="D14" s="31"/>
      <c r="E14" s="32" t="s">
        <v>70</v>
      </c>
      <c r="F14" s="53">
        <v>75000</v>
      </c>
      <c r="G14" s="53">
        <f>SUM(G16)</f>
        <v>0</v>
      </c>
      <c r="H14" s="9"/>
    </row>
    <row r="15" spans="2:8" ht="48" customHeight="1">
      <c r="B15" s="51"/>
      <c r="C15" s="54"/>
      <c r="D15" s="29" t="s">
        <v>33</v>
      </c>
      <c r="E15" s="30" t="s">
        <v>66</v>
      </c>
      <c r="F15" s="33">
        <v>75000</v>
      </c>
      <c r="G15" s="33"/>
      <c r="H15" s="9"/>
    </row>
    <row r="16" spans="2:8" ht="31.5" customHeight="1">
      <c r="B16" s="51"/>
      <c r="C16" s="51"/>
      <c r="D16" s="22"/>
      <c r="E16" s="23" t="s">
        <v>67</v>
      </c>
      <c r="F16" s="16">
        <v>75000</v>
      </c>
      <c r="G16" s="16">
        <v>0</v>
      </c>
      <c r="H16" s="9"/>
    </row>
    <row r="17" spans="2:8" ht="19.5" customHeight="1">
      <c r="B17" s="55"/>
      <c r="C17" s="56" t="s">
        <v>11</v>
      </c>
      <c r="D17" s="57"/>
      <c r="E17" s="58" t="s">
        <v>12</v>
      </c>
      <c r="F17" s="59">
        <f>SUM(F18+F33)</f>
        <v>992650</v>
      </c>
      <c r="G17" s="59">
        <f>SUM(G18,G33)</f>
        <v>65856.65</v>
      </c>
      <c r="H17" s="4"/>
    </row>
    <row r="18" spans="2:8" ht="30" customHeight="1">
      <c r="B18" s="60"/>
      <c r="C18" s="60"/>
      <c r="D18" s="61" t="s">
        <v>7</v>
      </c>
      <c r="E18" s="62" t="s">
        <v>8</v>
      </c>
      <c r="F18" s="20">
        <f>SUM(F19:F32)</f>
        <v>979650</v>
      </c>
      <c r="G18" s="20">
        <f>SUM(G19:G32)</f>
        <v>65856.65</v>
      </c>
      <c r="H18" s="4"/>
    </row>
    <row r="19" spans="2:8" ht="30" customHeight="1">
      <c r="B19" s="60"/>
      <c r="C19" s="60"/>
      <c r="D19" s="22" t="s">
        <v>24</v>
      </c>
      <c r="E19" s="23" t="s">
        <v>94</v>
      </c>
      <c r="F19" s="16">
        <f>81000+60000</f>
        <v>141000</v>
      </c>
      <c r="G19" s="16">
        <v>0</v>
      </c>
      <c r="H19" s="4"/>
    </row>
    <row r="20" spans="2:8" ht="30" customHeight="1">
      <c r="B20" s="60"/>
      <c r="C20" s="60"/>
      <c r="D20" s="22" t="s">
        <v>25</v>
      </c>
      <c r="E20" s="23" t="s">
        <v>109</v>
      </c>
      <c r="F20" s="16">
        <f>49300+56250-56250</f>
        <v>49300</v>
      </c>
      <c r="G20" s="16">
        <v>0</v>
      </c>
      <c r="H20" s="4"/>
    </row>
    <row r="21" spans="2:8" ht="30" customHeight="1">
      <c r="B21" s="60"/>
      <c r="C21" s="60"/>
      <c r="D21" s="22" t="s">
        <v>26</v>
      </c>
      <c r="E21" s="23" t="s">
        <v>59</v>
      </c>
      <c r="F21" s="16">
        <f>40000+40000</f>
        <v>80000</v>
      </c>
      <c r="G21" s="16">
        <v>0</v>
      </c>
      <c r="H21" s="4"/>
    </row>
    <row r="22" spans="2:8" ht="30" customHeight="1">
      <c r="B22" s="60"/>
      <c r="C22" s="60"/>
      <c r="D22" s="22" t="s">
        <v>27</v>
      </c>
      <c r="E22" s="23" t="s">
        <v>60</v>
      </c>
      <c r="F22" s="16">
        <f>280000-75100-4300</f>
        <v>200600</v>
      </c>
      <c r="G22" s="16">
        <v>0</v>
      </c>
      <c r="H22" s="4"/>
    </row>
    <row r="23" spans="2:8" ht="30" customHeight="1">
      <c r="B23" s="60"/>
      <c r="C23" s="60"/>
      <c r="D23" s="22" t="s">
        <v>28</v>
      </c>
      <c r="E23" s="23" t="s">
        <v>58</v>
      </c>
      <c r="F23" s="16">
        <f>60000-20900</f>
        <v>39100</v>
      </c>
      <c r="G23" s="16">
        <v>0</v>
      </c>
      <c r="H23" s="4"/>
    </row>
    <row r="24" spans="2:8" ht="30" customHeight="1">
      <c r="B24" s="60"/>
      <c r="C24" s="60"/>
      <c r="D24" s="22" t="s">
        <v>29</v>
      </c>
      <c r="E24" s="23" t="s">
        <v>57</v>
      </c>
      <c r="F24" s="16">
        <v>24100</v>
      </c>
      <c r="G24" s="16">
        <v>0</v>
      </c>
      <c r="H24" s="6"/>
    </row>
    <row r="25" spans="2:8" ht="30" customHeight="1">
      <c r="B25" s="60"/>
      <c r="C25" s="60"/>
      <c r="D25" s="22" t="s">
        <v>31</v>
      </c>
      <c r="E25" s="23" t="s">
        <v>110</v>
      </c>
      <c r="F25" s="16">
        <f>14000+82350</f>
        <v>96350</v>
      </c>
      <c r="G25" s="16">
        <v>0</v>
      </c>
      <c r="H25" s="6"/>
    </row>
    <row r="26" spans="2:8" ht="30" customHeight="1">
      <c r="B26" s="60"/>
      <c r="C26" s="60"/>
      <c r="D26" s="22" t="s">
        <v>36</v>
      </c>
      <c r="E26" s="23" t="s">
        <v>56</v>
      </c>
      <c r="F26" s="16">
        <f>35000+4300</f>
        <v>39300</v>
      </c>
      <c r="G26" s="16">
        <v>0</v>
      </c>
      <c r="H26" s="6"/>
    </row>
    <row r="27" spans="2:8" ht="30" customHeight="1">
      <c r="B27" s="60"/>
      <c r="C27" s="60"/>
      <c r="D27" s="22" t="s">
        <v>38</v>
      </c>
      <c r="E27" s="23" t="s">
        <v>65</v>
      </c>
      <c r="F27" s="16">
        <f>18000+9000</f>
        <v>27000</v>
      </c>
      <c r="G27" s="16">
        <v>0</v>
      </c>
      <c r="H27" s="6"/>
    </row>
    <row r="28" spans="2:8" ht="30" customHeight="1">
      <c r="B28" s="60"/>
      <c r="C28" s="60"/>
      <c r="D28" s="22" t="s">
        <v>51</v>
      </c>
      <c r="E28" s="23" t="s">
        <v>61</v>
      </c>
      <c r="F28" s="16">
        <v>36000</v>
      </c>
      <c r="G28" s="16">
        <v>35996.67</v>
      </c>
      <c r="H28" s="6"/>
    </row>
    <row r="29" spans="2:8" ht="30" customHeight="1">
      <c r="B29" s="60"/>
      <c r="C29" s="60"/>
      <c r="D29" s="22" t="s">
        <v>52</v>
      </c>
      <c r="E29" s="23" t="s">
        <v>62</v>
      </c>
      <c r="F29" s="16">
        <v>17000</v>
      </c>
      <c r="G29" s="16">
        <v>16861.39</v>
      </c>
      <c r="H29" s="6"/>
    </row>
    <row r="30" spans="2:8" ht="30" customHeight="1">
      <c r="B30" s="60"/>
      <c r="C30" s="60"/>
      <c r="D30" s="22" t="s">
        <v>53</v>
      </c>
      <c r="E30" s="23" t="s">
        <v>63</v>
      </c>
      <c r="F30" s="16">
        <f>50000+20900</f>
        <v>70900</v>
      </c>
      <c r="G30" s="16">
        <v>0</v>
      </c>
      <c r="H30" s="6"/>
    </row>
    <row r="31" spans="2:8" ht="30" customHeight="1">
      <c r="B31" s="60"/>
      <c r="C31" s="60"/>
      <c r="D31" s="22" t="s">
        <v>55</v>
      </c>
      <c r="E31" s="23" t="s">
        <v>64</v>
      </c>
      <c r="F31" s="16">
        <v>13000</v>
      </c>
      <c r="G31" s="16">
        <v>12998.59</v>
      </c>
      <c r="H31" s="6"/>
    </row>
    <row r="32" spans="2:9" ht="30" customHeight="1">
      <c r="B32" s="60"/>
      <c r="C32" s="60"/>
      <c r="D32" s="22" t="s">
        <v>77</v>
      </c>
      <c r="E32" s="23" t="s">
        <v>78</v>
      </c>
      <c r="F32" s="16">
        <f>60000+86000</f>
        <v>146000</v>
      </c>
      <c r="G32" s="16">
        <v>0</v>
      </c>
      <c r="H32" s="6"/>
      <c r="I32" t="s">
        <v>82</v>
      </c>
    </row>
    <row r="33" spans="2:8" ht="30" customHeight="1">
      <c r="B33" s="60"/>
      <c r="C33" s="60"/>
      <c r="D33" s="63" t="s">
        <v>13</v>
      </c>
      <c r="E33" s="62" t="s">
        <v>14</v>
      </c>
      <c r="F33" s="64">
        <f>SUM(F34:F34)</f>
        <v>13000</v>
      </c>
      <c r="G33" s="64">
        <v>0</v>
      </c>
      <c r="H33" s="6"/>
    </row>
    <row r="34" spans="2:8" ht="30" customHeight="1">
      <c r="B34" s="60"/>
      <c r="C34" s="60"/>
      <c r="D34" s="22"/>
      <c r="E34" s="23" t="s">
        <v>74</v>
      </c>
      <c r="F34" s="16">
        <v>13000</v>
      </c>
      <c r="G34" s="16">
        <v>0</v>
      </c>
      <c r="H34" s="6"/>
    </row>
    <row r="35" spans="2:8" ht="30" customHeight="1">
      <c r="B35" s="35" t="s">
        <v>89</v>
      </c>
      <c r="C35" s="12"/>
      <c r="D35" s="12"/>
      <c r="E35" s="13" t="s">
        <v>91</v>
      </c>
      <c r="F35" s="14">
        <f>F36</f>
        <v>13100</v>
      </c>
      <c r="G35" s="14">
        <f>SUM(G36)</f>
        <v>9059.5</v>
      </c>
      <c r="H35" s="6"/>
    </row>
    <row r="36" spans="2:8" ht="30" customHeight="1">
      <c r="B36" s="65"/>
      <c r="C36" s="24" t="s">
        <v>90</v>
      </c>
      <c r="D36" s="24"/>
      <c r="E36" s="25" t="s">
        <v>92</v>
      </c>
      <c r="F36" s="26">
        <f>F37</f>
        <v>13100</v>
      </c>
      <c r="G36" s="26">
        <f>SUM(G38)</f>
        <v>9059.5</v>
      </c>
      <c r="H36" s="6"/>
    </row>
    <row r="37" spans="2:8" ht="30" customHeight="1">
      <c r="B37" s="65"/>
      <c r="C37" s="66"/>
      <c r="D37" s="67" t="s">
        <v>13</v>
      </c>
      <c r="E37" s="62" t="s">
        <v>14</v>
      </c>
      <c r="F37" s="20">
        <f>F38</f>
        <v>13100</v>
      </c>
      <c r="G37" s="20"/>
      <c r="H37" s="6"/>
    </row>
    <row r="38" spans="2:8" ht="30" customHeight="1">
      <c r="B38" s="65"/>
      <c r="C38" s="66"/>
      <c r="D38" s="22"/>
      <c r="E38" s="23" t="s">
        <v>93</v>
      </c>
      <c r="F38" s="16">
        <v>13100</v>
      </c>
      <c r="G38" s="16">
        <v>9059.5</v>
      </c>
      <c r="H38" s="6"/>
    </row>
    <row r="39" spans="2:8" ht="30" customHeight="1">
      <c r="B39" s="35" t="s">
        <v>99</v>
      </c>
      <c r="C39" s="12"/>
      <c r="D39" s="12"/>
      <c r="E39" s="13" t="s">
        <v>102</v>
      </c>
      <c r="F39" s="14">
        <f>F40</f>
        <v>90000</v>
      </c>
      <c r="G39" s="14">
        <f>SUM(G40)</f>
        <v>0</v>
      </c>
      <c r="H39" s="6"/>
    </row>
    <row r="40" spans="2:8" ht="30" customHeight="1">
      <c r="B40" s="65"/>
      <c r="C40" s="24" t="s">
        <v>100</v>
      </c>
      <c r="D40" s="24"/>
      <c r="E40" s="25" t="s">
        <v>103</v>
      </c>
      <c r="F40" s="26">
        <f>F41</f>
        <v>90000</v>
      </c>
      <c r="G40" s="26">
        <f>SUM(G42)</f>
        <v>0</v>
      </c>
      <c r="H40" s="6"/>
    </row>
    <row r="41" spans="2:8" ht="30" customHeight="1">
      <c r="B41" s="65"/>
      <c r="C41" s="66"/>
      <c r="D41" s="67" t="s">
        <v>104</v>
      </c>
      <c r="E41" s="62" t="s">
        <v>14</v>
      </c>
      <c r="F41" s="20">
        <f>F42</f>
        <v>90000</v>
      </c>
      <c r="G41" s="20"/>
      <c r="H41" s="6"/>
    </row>
    <row r="42" spans="2:8" ht="30" customHeight="1">
      <c r="B42" s="65"/>
      <c r="C42" s="66"/>
      <c r="D42" s="22"/>
      <c r="E42" s="23" t="s">
        <v>101</v>
      </c>
      <c r="F42" s="16">
        <v>90000</v>
      </c>
      <c r="G42" s="16">
        <v>0</v>
      </c>
      <c r="H42" s="6"/>
    </row>
    <row r="43" spans="2:8" ht="24" customHeight="1">
      <c r="B43" s="35" t="s">
        <v>15</v>
      </c>
      <c r="C43" s="12"/>
      <c r="D43" s="12"/>
      <c r="E43" s="13" t="s">
        <v>16</v>
      </c>
      <c r="F43" s="14">
        <f>SUM(F44)</f>
        <v>1200000</v>
      </c>
      <c r="G43" s="14">
        <f>SUM(G44)</f>
        <v>9479</v>
      </c>
      <c r="H43" s="10"/>
    </row>
    <row r="44" spans="2:8" ht="17.25" customHeight="1">
      <c r="B44" s="65"/>
      <c r="C44" s="24" t="s">
        <v>17</v>
      </c>
      <c r="D44" s="24"/>
      <c r="E44" s="25" t="s">
        <v>40</v>
      </c>
      <c r="F44" s="26">
        <f>F45</f>
        <v>1200000</v>
      </c>
      <c r="G44" s="26">
        <f>SUM(G46)</f>
        <v>9479</v>
      </c>
      <c r="H44" s="10"/>
    </row>
    <row r="45" spans="2:8" ht="23.25" customHeight="1">
      <c r="B45" s="65"/>
      <c r="C45" s="66"/>
      <c r="D45" s="67" t="s">
        <v>7</v>
      </c>
      <c r="E45" s="62" t="s">
        <v>8</v>
      </c>
      <c r="F45" s="20">
        <f>F46</f>
        <v>1200000</v>
      </c>
      <c r="G45" s="20"/>
      <c r="H45" s="10"/>
    </row>
    <row r="46" spans="2:8" ht="22.5" customHeight="1">
      <c r="B46" s="65"/>
      <c r="C46" s="66"/>
      <c r="D46" s="22"/>
      <c r="E46" s="23" t="s">
        <v>86</v>
      </c>
      <c r="F46" s="16">
        <v>1200000</v>
      </c>
      <c r="G46" s="16">
        <v>9479</v>
      </c>
      <c r="H46" s="10"/>
    </row>
    <row r="47" spans="2:8" ht="21.75" customHeight="1">
      <c r="B47" s="18" t="s">
        <v>32</v>
      </c>
      <c r="C47" s="18"/>
      <c r="D47" s="18"/>
      <c r="E47" s="68" t="s">
        <v>41</v>
      </c>
      <c r="F47" s="19">
        <f>F48+F51</f>
        <v>199550</v>
      </c>
      <c r="G47" s="19">
        <f>SUM(G48,G51)</f>
        <v>0</v>
      </c>
      <c r="H47" s="10"/>
    </row>
    <row r="48" spans="2:8" ht="15" customHeight="1">
      <c r="B48" s="60"/>
      <c r="C48" s="24" t="s">
        <v>34</v>
      </c>
      <c r="D48" s="24"/>
      <c r="E48" s="25" t="s">
        <v>35</v>
      </c>
      <c r="F48" s="17">
        <f>F49</f>
        <v>14550</v>
      </c>
      <c r="G48" s="17">
        <f>SUM(G50)</f>
        <v>0</v>
      </c>
      <c r="H48" s="10"/>
    </row>
    <row r="49" spans="2:8" ht="44.25" customHeight="1">
      <c r="B49" s="60"/>
      <c r="C49" s="60"/>
      <c r="D49" s="61" t="s">
        <v>33</v>
      </c>
      <c r="E49" s="62" t="s">
        <v>42</v>
      </c>
      <c r="F49" s="20">
        <v>14550</v>
      </c>
      <c r="G49" s="20"/>
      <c r="H49" s="10"/>
    </row>
    <row r="50" spans="2:8" ht="26.25" customHeight="1">
      <c r="B50" s="60"/>
      <c r="C50" s="60"/>
      <c r="D50" s="69"/>
      <c r="E50" s="70" t="s">
        <v>68</v>
      </c>
      <c r="F50" s="16">
        <v>14550</v>
      </c>
      <c r="G50" s="16">
        <v>0</v>
      </c>
      <c r="H50" s="10"/>
    </row>
    <row r="51" spans="2:8" ht="21" customHeight="1">
      <c r="B51" s="60"/>
      <c r="C51" s="24" t="s">
        <v>43</v>
      </c>
      <c r="D51" s="24"/>
      <c r="E51" s="25" t="s">
        <v>37</v>
      </c>
      <c r="F51" s="17">
        <f>F52</f>
        <v>185000</v>
      </c>
      <c r="G51" s="17">
        <f>SUM(G50)</f>
        <v>0</v>
      </c>
      <c r="H51" s="10"/>
    </row>
    <row r="52" spans="2:8" ht="21.75" customHeight="1">
      <c r="B52" s="60"/>
      <c r="C52" s="60"/>
      <c r="D52" s="61" t="s">
        <v>7</v>
      </c>
      <c r="E52" s="62" t="s">
        <v>8</v>
      </c>
      <c r="F52" s="20">
        <v>185000</v>
      </c>
      <c r="G52" s="20"/>
      <c r="H52" s="10"/>
    </row>
    <row r="53" spans="2:8" ht="19.5" customHeight="1">
      <c r="B53" s="60"/>
      <c r="C53" s="60"/>
      <c r="D53" s="69"/>
      <c r="E53" s="70" t="s">
        <v>87</v>
      </c>
      <c r="F53" s="16">
        <v>185000</v>
      </c>
      <c r="G53" s="16">
        <v>0</v>
      </c>
      <c r="H53" s="10"/>
    </row>
    <row r="54" spans="2:8" ht="24.75" customHeight="1">
      <c r="B54" s="18" t="s">
        <v>83</v>
      </c>
      <c r="C54" s="18"/>
      <c r="D54" s="18"/>
      <c r="E54" s="68" t="s">
        <v>85</v>
      </c>
      <c r="F54" s="19">
        <f>F55</f>
        <v>550000</v>
      </c>
      <c r="G54" s="19">
        <f>SUM(G55)</f>
        <v>23985</v>
      </c>
      <c r="H54" s="10"/>
    </row>
    <row r="55" spans="2:8" ht="15" customHeight="1">
      <c r="B55" s="60"/>
      <c r="C55" s="24" t="s">
        <v>84</v>
      </c>
      <c r="D55" s="24"/>
      <c r="E55" s="25" t="s">
        <v>37</v>
      </c>
      <c r="F55" s="80">
        <f>F56</f>
        <v>550000</v>
      </c>
      <c r="G55" s="80">
        <f>SUM(G57)</f>
        <v>23985</v>
      </c>
      <c r="H55" s="10"/>
    </row>
    <row r="56" spans="2:11" ht="27" customHeight="1">
      <c r="B56" s="60"/>
      <c r="C56" s="60"/>
      <c r="D56" s="61" t="s">
        <v>7</v>
      </c>
      <c r="E56" s="62" t="s">
        <v>8</v>
      </c>
      <c r="F56" s="33">
        <f>F57</f>
        <v>550000</v>
      </c>
      <c r="G56" s="33"/>
      <c r="H56" s="10"/>
      <c r="K56" t="s">
        <v>82</v>
      </c>
    </row>
    <row r="57" spans="2:8" s="78" customFormat="1" ht="26.25" customHeight="1">
      <c r="B57" s="60"/>
      <c r="C57" s="60"/>
      <c r="D57" s="61"/>
      <c r="E57" s="70" t="s">
        <v>95</v>
      </c>
      <c r="F57" s="16">
        <v>550000</v>
      </c>
      <c r="G57" s="16">
        <v>23985</v>
      </c>
      <c r="H57" s="79"/>
    </row>
    <row r="58" spans="2:12" ht="23.25" customHeight="1">
      <c r="B58" s="18" t="s">
        <v>44</v>
      </c>
      <c r="C58" s="18"/>
      <c r="D58" s="18"/>
      <c r="E58" s="68" t="s">
        <v>47</v>
      </c>
      <c r="F58" s="19">
        <f>F59+F65+F68+F62</f>
        <v>678374.3</v>
      </c>
      <c r="G58" s="19">
        <f>SUM(G59)</f>
        <v>18573</v>
      </c>
      <c r="H58" s="10"/>
      <c r="L58" t="s">
        <v>82</v>
      </c>
    </row>
    <row r="59" spans="2:8" ht="17.25" customHeight="1">
      <c r="B59" s="60"/>
      <c r="C59" s="24" t="s">
        <v>45</v>
      </c>
      <c r="D59" s="24"/>
      <c r="E59" s="25" t="s">
        <v>48</v>
      </c>
      <c r="F59" s="17">
        <f>F60</f>
        <v>37600</v>
      </c>
      <c r="G59" s="17">
        <f>SUM(G61)</f>
        <v>18573</v>
      </c>
      <c r="H59" s="10"/>
    </row>
    <row r="60" spans="2:8" ht="27.75" customHeight="1">
      <c r="B60" s="60"/>
      <c r="C60" s="60"/>
      <c r="D60" s="61" t="s">
        <v>7</v>
      </c>
      <c r="E60" s="62" t="s">
        <v>8</v>
      </c>
      <c r="F60" s="20">
        <v>37600</v>
      </c>
      <c r="G60" s="20"/>
      <c r="H60" s="10"/>
    </row>
    <row r="61" spans="2:8" ht="27.75" customHeight="1">
      <c r="B61" s="60"/>
      <c r="C61" s="60"/>
      <c r="D61" s="69"/>
      <c r="E61" s="70" t="s">
        <v>71</v>
      </c>
      <c r="F61" s="16">
        <v>37600</v>
      </c>
      <c r="G61" s="16">
        <v>18573</v>
      </c>
      <c r="H61" s="10"/>
    </row>
    <row r="62" spans="2:8" ht="27.75" customHeight="1">
      <c r="B62" s="60"/>
      <c r="C62" s="24" t="s">
        <v>96</v>
      </c>
      <c r="D62" s="24"/>
      <c r="E62" s="25" t="s">
        <v>98</v>
      </c>
      <c r="F62" s="17">
        <f>F63</f>
        <v>37000</v>
      </c>
      <c r="G62" s="17">
        <f>SUM(G64)</f>
        <v>0</v>
      </c>
      <c r="H62" s="10"/>
    </row>
    <row r="63" spans="2:8" ht="27.75" customHeight="1">
      <c r="B63" s="60"/>
      <c r="C63" s="60"/>
      <c r="D63" s="61" t="s">
        <v>7</v>
      </c>
      <c r="E63" s="62" t="s">
        <v>8</v>
      </c>
      <c r="F63" s="20">
        <f>F64</f>
        <v>37000</v>
      </c>
      <c r="G63" s="20"/>
      <c r="H63" s="10"/>
    </row>
    <row r="64" spans="2:8" ht="27.75" customHeight="1">
      <c r="B64" s="60"/>
      <c r="C64" s="60"/>
      <c r="D64" s="69"/>
      <c r="E64" s="70" t="s">
        <v>97</v>
      </c>
      <c r="F64" s="16">
        <v>37000</v>
      </c>
      <c r="G64" s="16">
        <v>0</v>
      </c>
      <c r="H64" s="10"/>
    </row>
    <row r="65" spans="2:8" ht="27.75" customHeight="1">
      <c r="B65" s="60"/>
      <c r="C65" s="56" t="s">
        <v>79</v>
      </c>
      <c r="D65" s="75"/>
      <c r="E65" s="76" t="s">
        <v>80</v>
      </c>
      <c r="F65" s="77">
        <f>SUM(F66)</f>
        <v>30000</v>
      </c>
      <c r="G65" s="77">
        <f>SUM(G67)</f>
        <v>0</v>
      </c>
      <c r="H65" s="10"/>
    </row>
    <row r="66" spans="2:8" ht="20.25" customHeight="1">
      <c r="B66" s="60"/>
      <c r="C66" s="60"/>
      <c r="D66" s="61" t="s">
        <v>7</v>
      </c>
      <c r="E66" s="62" t="s">
        <v>8</v>
      </c>
      <c r="F66" s="33">
        <f>SUM(F67)</f>
        <v>30000</v>
      </c>
      <c r="G66" s="33"/>
      <c r="H66" s="10"/>
    </row>
    <row r="67" spans="2:8" ht="24" customHeight="1">
      <c r="B67" s="60"/>
      <c r="C67" s="60"/>
      <c r="D67" s="61"/>
      <c r="E67" s="70" t="s">
        <v>81</v>
      </c>
      <c r="F67" s="16">
        <v>30000</v>
      </c>
      <c r="G67" s="16">
        <v>0</v>
      </c>
      <c r="H67" s="10"/>
    </row>
    <row r="68" spans="2:8" ht="21" customHeight="1">
      <c r="B68" s="60"/>
      <c r="C68" s="24" t="s">
        <v>46</v>
      </c>
      <c r="D68" s="24"/>
      <c r="E68" s="25" t="s">
        <v>37</v>
      </c>
      <c r="F68" s="17">
        <f>F69</f>
        <v>573774.3</v>
      </c>
      <c r="G68" s="17">
        <f>SUM(G70:G71)</f>
        <v>0</v>
      </c>
      <c r="H68" s="10"/>
    </row>
    <row r="69" spans="2:8" ht="23.25" customHeight="1">
      <c r="B69" s="60"/>
      <c r="C69" s="60"/>
      <c r="D69" s="61" t="s">
        <v>7</v>
      </c>
      <c r="E69" s="62" t="s">
        <v>8</v>
      </c>
      <c r="F69" s="20">
        <f>F70+F71</f>
        <v>573774.3</v>
      </c>
      <c r="G69" s="20"/>
      <c r="H69" s="10"/>
    </row>
    <row r="70" spans="2:8" ht="18.75" customHeight="1">
      <c r="B70" s="60"/>
      <c r="C70" s="60"/>
      <c r="D70" s="69"/>
      <c r="E70" s="70" t="s">
        <v>54</v>
      </c>
      <c r="F70" s="16">
        <v>522000</v>
      </c>
      <c r="G70" s="16">
        <v>0</v>
      </c>
      <c r="H70" s="10"/>
    </row>
    <row r="71" spans="2:8" ht="18.75" customHeight="1">
      <c r="B71" s="60"/>
      <c r="C71" s="60"/>
      <c r="D71" s="69"/>
      <c r="E71" s="70" t="s">
        <v>88</v>
      </c>
      <c r="F71" s="16">
        <v>51774.3</v>
      </c>
      <c r="G71" s="16">
        <v>0</v>
      </c>
      <c r="H71" s="10"/>
    </row>
    <row r="72" spans="2:8" ht="21" customHeight="1">
      <c r="B72" s="27" t="s">
        <v>18</v>
      </c>
      <c r="C72" s="27"/>
      <c r="D72" s="27"/>
      <c r="E72" s="28" t="s">
        <v>19</v>
      </c>
      <c r="F72" s="14">
        <f>F73</f>
        <v>52000</v>
      </c>
      <c r="G72" s="14">
        <f>SUM(G73)</f>
        <v>187.43</v>
      </c>
      <c r="H72" s="9"/>
    </row>
    <row r="73" spans="2:8" ht="16.5" customHeight="1">
      <c r="B73" s="90"/>
      <c r="C73" s="24" t="s">
        <v>20</v>
      </c>
      <c r="D73" s="71"/>
      <c r="E73" s="25" t="s">
        <v>21</v>
      </c>
      <c r="F73" s="26">
        <f>SUM(F75:F77)</f>
        <v>52000</v>
      </c>
      <c r="G73" s="26">
        <f>SUM(G75:G77)</f>
        <v>187.43</v>
      </c>
      <c r="H73" s="4"/>
    </row>
    <row r="74" spans="2:8" ht="19.5" customHeight="1">
      <c r="B74" s="91"/>
      <c r="C74" s="92"/>
      <c r="D74" s="61" t="s">
        <v>7</v>
      </c>
      <c r="E74" s="62" t="s">
        <v>8</v>
      </c>
      <c r="F74" s="20">
        <f>SUM(F75:F77)</f>
        <v>52000</v>
      </c>
      <c r="G74" s="20"/>
      <c r="H74" s="5"/>
    </row>
    <row r="75" spans="2:8" ht="25.5" customHeight="1">
      <c r="B75" s="91"/>
      <c r="C75" s="92"/>
      <c r="D75" s="60" t="s">
        <v>24</v>
      </c>
      <c r="E75" s="73" t="s">
        <v>72</v>
      </c>
      <c r="F75" s="74">
        <v>20000</v>
      </c>
      <c r="G75" s="74">
        <v>187.43</v>
      </c>
      <c r="H75" s="5"/>
    </row>
    <row r="76" spans="2:8" ht="18.75" customHeight="1">
      <c r="B76" s="91"/>
      <c r="C76" s="92"/>
      <c r="D76" s="60" t="s">
        <v>25</v>
      </c>
      <c r="E76" s="73" t="s">
        <v>75</v>
      </c>
      <c r="F76" s="74">
        <v>24000</v>
      </c>
      <c r="G76" s="74">
        <v>0</v>
      </c>
      <c r="H76" s="5"/>
    </row>
    <row r="77" spans="2:8" ht="19.5" customHeight="1">
      <c r="B77" s="91"/>
      <c r="C77" s="91"/>
      <c r="D77" s="72" t="s">
        <v>26</v>
      </c>
      <c r="E77" s="73" t="s">
        <v>76</v>
      </c>
      <c r="F77" s="74">
        <v>8000</v>
      </c>
      <c r="G77" s="74">
        <v>0</v>
      </c>
      <c r="H77" s="6"/>
    </row>
    <row r="78" spans="2:8" ht="24.75" customHeight="1">
      <c r="B78" s="88" t="s">
        <v>30</v>
      </c>
      <c r="C78" s="89"/>
      <c r="D78" s="89"/>
      <c r="E78" s="89"/>
      <c r="F78" s="15">
        <f>SUM(F7+F13+F43+F47+F58+F72+F54+F35+F39)</f>
        <v>5793674.3</v>
      </c>
      <c r="G78" s="15">
        <f>SUM(G72,G58,G54,G47,G43,G39,G35,G13,G7)</f>
        <v>130459.86999999998</v>
      </c>
      <c r="H78" s="11"/>
    </row>
    <row r="79" spans="2:7" ht="63" customHeight="1">
      <c r="B79" s="86"/>
      <c r="C79" s="86"/>
      <c r="D79" s="86"/>
      <c r="E79" s="87"/>
      <c r="F79" s="87"/>
      <c r="G79" s="87"/>
    </row>
    <row r="80" spans="1:7" ht="210" customHeight="1">
      <c r="A80" s="87"/>
      <c r="B80" s="87"/>
      <c r="C80" s="87"/>
      <c r="D80" s="87"/>
      <c r="E80" s="87"/>
      <c r="F80" s="87"/>
      <c r="G80" s="87"/>
    </row>
    <row r="81" spans="1:7" ht="5.25" customHeight="1">
      <c r="A81" s="87"/>
      <c r="B81" s="87"/>
      <c r="C81" s="87"/>
      <c r="D81" s="87"/>
      <c r="E81" s="87"/>
      <c r="F81" s="87"/>
      <c r="G81" s="87"/>
    </row>
    <row r="82" spans="2:7" ht="5.25" customHeight="1">
      <c r="B82" s="93"/>
      <c r="C82" s="93"/>
      <c r="D82" s="87"/>
      <c r="E82" s="87"/>
      <c r="F82" s="87"/>
      <c r="G82" s="87"/>
    </row>
    <row r="83" spans="2:7" ht="11.25" customHeight="1">
      <c r="B83" s="93"/>
      <c r="C83" s="93"/>
      <c r="D83" s="87"/>
      <c r="E83" s="87"/>
      <c r="F83" s="87"/>
      <c r="G83" s="87"/>
    </row>
  </sheetData>
  <sheetProtection/>
  <mergeCells count="12">
    <mergeCell ref="A80:G80"/>
    <mergeCell ref="A81:G81"/>
    <mergeCell ref="B82:C83"/>
    <mergeCell ref="D82:G82"/>
    <mergeCell ref="D83:G83"/>
    <mergeCell ref="A1:G1"/>
    <mergeCell ref="B5:G5"/>
    <mergeCell ref="B79:D79"/>
    <mergeCell ref="E79:G79"/>
    <mergeCell ref="B78:E78"/>
    <mergeCell ref="B73:B77"/>
    <mergeCell ref="C74:C77"/>
  </mergeCells>
  <printOptions/>
  <pageMargins left="0.75" right="0.49" top="0.8" bottom="0.77" header="0.5" footer="0.5"/>
  <pageSetup firstPageNumber="1" useFirstPageNumber="1" horizontalDpi="300" verticalDpi="300" orientation="portrait" paperSize="9" scale="80" r:id="rId1"/>
  <headerFooter alignWithMargins="0">
    <oddFooter>&amp;R&amp;P</oddFooter>
  </headerFooter>
  <rowBreaks count="2" manualBreakCount="2">
    <brk id="38" max="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zofia_j</cp:lastModifiedBy>
  <cp:lastPrinted>2017-08-22T08:37:37Z</cp:lastPrinted>
  <dcterms:created xsi:type="dcterms:W3CDTF">2016-03-04T12:55:25Z</dcterms:created>
  <dcterms:modified xsi:type="dcterms:W3CDTF">2017-08-22T08:54:06Z</dcterms:modified>
  <cp:category/>
  <cp:version/>
  <cp:contentType/>
  <cp:contentStatus/>
</cp:coreProperties>
</file>